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na.sarmento\Desktop\Personal\"/>
    </mc:Choice>
  </mc:AlternateContent>
  <xr:revisionPtr revIDLastSave="0" documentId="13_ncr:1_{2B99863C-519C-4527-B3BC-0E7DDDD5B1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o utilizar" sheetId="1" r:id="rId1"/>
    <sheet name="Investimento inicial" sheetId="2" r:id="rId2"/>
    <sheet name="Projeção" sheetId="3" r:id="rId3"/>
    <sheet name="Resum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8" i="4"/>
  <c r="B16" i="4" s="1"/>
  <c r="F31" i="3"/>
  <c r="G18" i="3"/>
  <c r="F18" i="3"/>
  <c r="E18" i="3"/>
  <c r="D18" i="3"/>
  <c r="C18" i="3"/>
  <c r="C17" i="3"/>
  <c r="G15" i="3"/>
  <c r="G31" i="3" s="1"/>
  <c r="F15" i="3"/>
  <c r="E15" i="3"/>
  <c r="E31" i="3" s="1"/>
  <c r="D15" i="3"/>
  <c r="D31" i="3" s="1"/>
  <c r="C15" i="3"/>
  <c r="C31" i="3" s="1"/>
  <c r="B14" i="4" s="1"/>
  <c r="G13" i="3"/>
  <c r="F13" i="3"/>
  <c r="E13" i="3"/>
  <c r="D13" i="3"/>
  <c r="C13" i="3"/>
  <c r="G11" i="3"/>
  <c r="G17" i="3" s="1"/>
  <c r="G28" i="3" s="1"/>
  <c r="F11" i="3"/>
  <c r="F17" i="3" s="1"/>
  <c r="F28" i="3" s="1"/>
  <c r="E11" i="3"/>
  <c r="E17" i="3" s="1"/>
  <c r="E28" i="3" s="1"/>
  <c r="D11" i="3"/>
  <c r="D17" i="3" s="1"/>
  <c r="D28" i="3" s="1"/>
  <c r="C11" i="3"/>
  <c r="B27" i="4" s="1"/>
  <c r="C41" i="2"/>
  <c r="B34" i="4" s="1"/>
  <c r="B34" i="2"/>
  <c r="B36" i="4" s="1"/>
  <c r="C29" i="2"/>
  <c r="C18" i="2"/>
  <c r="B29" i="3" s="1"/>
  <c r="B37" i="4" l="1"/>
  <c r="D27" i="4"/>
  <c r="C27" i="4"/>
  <c r="C28" i="3"/>
  <c r="B30" i="4" s="1"/>
  <c r="B28" i="4"/>
  <c r="C21" i="2"/>
  <c r="B13" i="4"/>
  <c r="B29" i="4"/>
  <c r="C31" i="2"/>
  <c r="C21" i="3"/>
  <c r="B37" i="2"/>
  <c r="B20" i="4" s="1"/>
  <c r="B12" i="4"/>
  <c r="B35" i="4"/>
  <c r="C28" i="4" l="1"/>
  <c r="C29" i="4" s="1"/>
  <c r="C23" i="3"/>
  <c r="C25" i="3"/>
  <c r="D21" i="3" s="1"/>
  <c r="C22" i="3"/>
  <c r="B30" i="3"/>
  <c r="C30" i="3" s="1"/>
  <c r="B9" i="4"/>
  <c r="C30" i="2"/>
  <c r="B11" i="4" s="1"/>
  <c r="C29" i="3"/>
  <c r="C30" i="4" l="1"/>
  <c r="D30" i="4" s="1"/>
  <c r="D29" i="4"/>
  <c r="D29" i="3"/>
  <c r="E29" i="3" s="1"/>
  <c r="F29" i="3" s="1"/>
  <c r="G29" i="3" s="1"/>
  <c r="C24" i="3"/>
  <c r="B21" i="4"/>
  <c r="D30" i="3"/>
  <c r="E30" i="3" s="1"/>
  <c r="F30" i="3" s="1"/>
  <c r="G30" i="3" s="1"/>
  <c r="D28" i="4"/>
  <c r="D23" i="3"/>
  <c r="D22" i="3"/>
  <c r="D25" i="3"/>
  <c r="E21" i="3" s="1"/>
  <c r="E23" i="3" l="1"/>
  <c r="E25" i="3"/>
  <c r="F21" i="3" s="1"/>
  <c r="E22" i="3"/>
  <c r="B15" i="4"/>
  <c r="D24" i="3"/>
  <c r="B23" i="4"/>
  <c r="F23" i="3" l="1"/>
  <c r="F25" i="3"/>
  <c r="G21" i="3" s="1"/>
  <c r="F22" i="3"/>
  <c r="E24" i="3"/>
  <c r="G25" i="3" l="1"/>
  <c r="B22" i="4" s="1"/>
  <c r="G23" i="3"/>
  <c r="G22" i="3"/>
  <c r="F24" i="3"/>
  <c r="G24" i="3" l="1"/>
</calcChain>
</file>

<file path=xl/sharedStrings.xml><?xml version="1.0" encoding="utf-8"?>
<sst xmlns="http://schemas.openxmlformats.org/spreadsheetml/2006/main" count="172" uniqueCount="158">
  <si>
    <t>Ferramenta de Estudo de Viabilidade para MPME</t>
  </si>
  <si>
    <t>Objetivo: ajudar micro, pequenas e médias empresas a avaliar quanto necessitam para iniciar um projeto, se o negócio poderá gerar caixa suficiente e quando o investimento poderá ser recuperado.</t>
  </si>
  <si>
    <t>Passos de utilização</t>
  </si>
  <si>
    <t>Investimento inicial</t>
  </si>
  <si>
    <t>Registe as despesas, a reserva de caixa e as fontes de financiamento.</t>
  </si>
  <si>
    <t>Projeção</t>
  </si>
  <si>
    <t>Indique vendas, custos por unidade, custos fixos e outras saídas para cada ano.</t>
  </si>
  <si>
    <t>Financiamento</t>
  </si>
  <si>
    <t>Se houver empréstimo, introduza montante, taxa anual e prazo.</t>
  </si>
  <si>
    <t>Resumo</t>
  </si>
  <si>
    <t>Analise financiamento em falta, ponto de equilíbrio, liquidez, dívida e recuperação.</t>
  </si>
  <si>
    <t>Exemplo ilustrativo</t>
  </si>
  <si>
    <t>Etapa</t>
  </si>
  <si>
    <t>Exemplo</t>
  </si>
  <si>
    <t>Resultado</t>
  </si>
  <si>
    <t>O exemplo é apenas ilustrativo. Utilize estimativas prudentes. A ferramenta torna visíveis as necessidades de financiamento, a capacidade de gerar caixa e os riscos das previsões.
Antes de um investimento relevante, confirme os pressupostos com um contabilista, instituição financeira ou técnico de apoio empresarial.</t>
  </si>
  <si>
    <t>Despesas para iniciar</t>
  </si>
  <si>
    <t>Equipamento, obras, licenças e stock</t>
  </si>
  <si>
    <t>90 000 STN</t>
  </si>
  <si>
    <t>Reserva de caixa</t>
  </si>
  <si>
    <t>Primeiros pagamentos</t>
  </si>
  <si>
    <t>10 000 STN</t>
  </si>
  <si>
    <t>Capital próprio + apoio + empréstimo</t>
  </si>
  <si>
    <t>100 000 STN</t>
  </si>
  <si>
    <t>Geração anual de caixa</t>
  </si>
  <si>
    <t>Vendas menos pagamentos</t>
  </si>
  <si>
    <t>30 000 STN</t>
  </si>
  <si>
    <t>Recuperação</t>
  </si>
  <si>
    <t>Primeiro acumulado positivo</t>
  </si>
  <si>
    <t>Ano 4</t>
  </si>
  <si>
    <t>Leitura prudente</t>
  </si>
  <si>
    <t>Vendas inferiores e custos superiores</t>
  </si>
  <si>
    <t>Rever no resumo</t>
  </si>
  <si>
    <t>Legenda e notas importantes</t>
  </si>
  <si>
    <t>Células laranja-claro</t>
  </si>
  <si>
    <t>Preencher pelo utilizador</t>
  </si>
  <si>
    <t>Células cinzentas</t>
  </si>
  <si>
    <t>Cálculos automáticos — não substituir</t>
  </si>
  <si>
    <t>STN</t>
  </si>
  <si>
    <t>Dobra de São Tomé e Príncipe</t>
  </si>
  <si>
    <t>EUR ou USD</t>
  </si>
  <si>
    <t>Converter para STN: https://www.bcstp.st/Cambio.aspx</t>
  </si>
  <si>
    <t>Impostos</t>
  </si>
  <si>
    <t>Não são aplicadas taxas automáticas; use valores confirmados.</t>
  </si>
  <si>
    <t>Responsabilidade</t>
  </si>
  <si>
    <t>Versão revista — agosto de 2026 | Moeda: STN | Horizonte: cinco anos | Para MPME em São Tomé e Príncipe.</t>
  </si>
  <si>
    <t>Um bem público financiado pela Multiplica Social</t>
  </si>
  <si>
    <t>O desenvolvimento desta ferramenta como bem público foi financiado pela Multiplica Social, organização não governamental portuguesa para o desenvolvimento que apoia micro e pequenas empresas em países lusófonos através do acesso a financiamento, literacia financeira e assistência técnica.
Saiba mais: https://www.multiplicasocial.com/</t>
  </si>
  <si>
    <t>Preencha apenas as células laranja-claro. Todos os montantes devem ser introduzidos em STN.</t>
  </si>
  <si>
    <t>1. Identificação do projeto</t>
  </si>
  <si>
    <t>Nome do projeto ou negócio</t>
  </si>
  <si>
    <t>Ano de início</t>
  </si>
  <si>
    <t>2. Despesas e recursos necessários para iniciar</t>
  </si>
  <si>
    <t>Categoria</t>
  </si>
  <si>
    <t>Descrição ou observação</t>
  </si>
  <si>
    <t>Montante (STN)</t>
  </si>
  <si>
    <t>A reserva de caixa não é uma despesa: é dinheiro que deverá permanecer disponível para suportar os primeiros pagamentos e atrasos de clientes.
Não inclua ativos que já possui, a menos que queira considerar expressamente o seu valor como capital comprometido.</t>
  </si>
  <si>
    <t>Equipamentos e ferramentas</t>
  </si>
  <si>
    <t>Obras e melhorias</t>
  </si>
  <si>
    <t>Mobiliário e tecnologia</t>
  </si>
  <si>
    <t>Licenças e serviços iniciais</t>
  </si>
  <si>
    <t>Stock inicial</t>
  </si>
  <si>
    <t>Transporte, instalação e alfândega</t>
  </si>
  <si>
    <t>Outras despesas iniciais</t>
  </si>
  <si>
    <t>Total das despesas para iniciar</t>
  </si>
  <si>
    <t>Reserva de caixa inicial</t>
  </si>
  <si>
    <t>Valor que deverá permanecer disponível depois das despesas iniciais</t>
  </si>
  <si>
    <t>Necessidade total de financiamento</t>
  </si>
  <si>
    <t>3. Fontes de financiamento</t>
  </si>
  <si>
    <t>Fonte</t>
  </si>
  <si>
    <t>Observação</t>
  </si>
  <si>
    <t>O financiamento deve cobrir as despesas iniciais e a reserva prevista.
Um empréstimo não é receita: será recebido no início, mas as prestações terão de ser pagas nos anos seguintes.</t>
  </si>
  <si>
    <t>Capital próprio</t>
  </si>
  <si>
    <t>Apoio, subsídio ou donativo</t>
  </si>
  <si>
    <t>Empréstimo</t>
  </si>
  <si>
    <t>Outra fonte</t>
  </si>
  <si>
    <t>Total do financiamento disponível</t>
  </si>
  <si>
    <t>Financiamento em falta</t>
  </si>
  <si>
    <t>Caixa depois das despesas iniciais</t>
  </si>
  <si>
    <t>4. Empréstimo e cenário prudente</t>
  </si>
  <si>
    <t>Montante do empréstimo</t>
  </si>
  <si>
    <t>Se não existir empréstimo, deixe taxa e prazo em branco. A prestação pressupõe pagamentos anuais iguais; confirme o calendário real, comissões, seguros e carência.
O cenário prudente usa vendas 20% inferiores e custos 10% superiores, ajustáveis.</t>
  </si>
  <si>
    <t>Taxa de juro anual</t>
  </si>
  <si>
    <t>Prazo do empréstimo (anos)</t>
  </si>
  <si>
    <t>Prestação anual estimada</t>
  </si>
  <si>
    <t>Redução das vendas no cenário prudente</t>
  </si>
  <si>
    <t>Aumento dos custos no cenário prudente</t>
  </si>
  <si>
    <t>Verificação dos dados</t>
  </si>
  <si>
    <t>Projeção financeira</t>
  </si>
  <si>
    <t>Introduza estimativas anuais prudentes nas células laranja-claro. O Ano 0 representa o momento inicial.</t>
  </si>
  <si>
    <t>1. Vendas e custos operacionais</t>
  </si>
  <si>
    <t>Indicador</t>
  </si>
  <si>
    <t>Ano 0</t>
  </si>
  <si>
    <t>Ano 1</t>
  </si>
  <si>
    <t>Ano 2</t>
  </si>
  <si>
    <t>Ano 3</t>
  </si>
  <si>
    <t>Ano 5</t>
  </si>
  <si>
    <t>Unidades vendidas por mês</t>
  </si>
  <si>
    <t>Preço médio por unidade</t>
  </si>
  <si>
    <t>Meses de atividade no ano</t>
  </si>
  <si>
    <t>Vendas anuais</t>
  </si>
  <si>
    <t>Custo variável por unidade</t>
  </si>
  <si>
    <t>Custos variáveis anuais</t>
  </si>
  <si>
    <t>Custos fixos mensais</t>
  </si>
  <si>
    <t>Custos fixos anuais</t>
  </si>
  <si>
    <t>Outros custos anuais pagos</t>
  </si>
  <si>
    <t>Geração operacional de caixa</t>
  </si>
  <si>
    <t>Margem de contribuição</t>
  </si>
  <si>
    <t>2. Empréstimo e movimentos de caixa</t>
  </si>
  <si>
    <t>Saldo inicial do empréstimo</t>
  </si>
  <si>
    <t>Juros pagos</t>
  </si>
  <si>
    <t>Prestação anual</t>
  </si>
  <si>
    <t>Capital reembolsado</t>
  </si>
  <si>
    <t>Saldo final do empréstimo</t>
  </si>
  <si>
    <t>Impostos e outras obrigações</t>
  </si>
  <si>
    <t>Levantamentos do proprietário</t>
  </si>
  <si>
    <t>Variação de caixa após financiamento</t>
  </si>
  <si>
    <t>Caixa acumulada</t>
  </si>
  <si>
    <t>Caixa acumulada do projeto</t>
  </si>
  <si>
    <t>Ponto de equilíbrio das vendas</t>
  </si>
  <si>
    <t>“Caixa acumulada” considera financiamento, despesas iniciais, prestações, impostos e levantamentos. “Caixa acumulada do projeto” exclui financiamento e levantamentos, mostrando se a atividade recupera o investimento total. O ponto de equilíbrio não inclui prestações.</t>
  </si>
  <si>
    <t>Resumo de viabilidade</t>
  </si>
  <si>
    <t>Leia os resultados em conjunto. Uma indicação positiva depende da qualidade e prudência dos dados introduzidos.</t>
  </si>
  <si>
    <t>1. Resultado geral</t>
  </si>
  <si>
    <t>Como interpretar:
• NECESSITA FINANCIAMENTO — as fontes não cobrem a necessidade total.
• REVER LIQUIDEZ — o caixa fica negativo.
• NÃO RECUPERA O INVESTIMENTO — o capital não é recuperado em cinco anos.
• VIÁVEL NAS CONDIÇÕES INDICADAS — o modelo não identificou estas insuficiências.
O resultado não constitui garantia de sucesso.</t>
  </si>
  <si>
    <t>Projeto ou negócio</t>
  </si>
  <si>
    <t>Financiamento disponível</t>
  </si>
  <si>
    <t>Vendas estimadas — Ano 1</t>
  </si>
  <si>
    <t>Geração operacional de caixa — Ano 1</t>
  </si>
  <si>
    <t>Ponto de equilíbrio — Ano 1</t>
  </si>
  <si>
    <t>Menor caixa acumulada</t>
  </si>
  <si>
    <t>Situação geral</t>
  </si>
  <si>
    <t>2. Pagamento e recuperação</t>
  </si>
  <si>
    <t>Cobertura da prestação = geração operacional de caixa ÷ prestação anual. Um valor inferior a 1,00x significa que a atividade não gera caixa suficiente para pagar a prestação nesse ano. Confirme o calendário real do empréstimo.</t>
  </si>
  <si>
    <t>Cobertura da prestação — Ano 1</t>
  </si>
  <si>
    <t>Dívida por pagar no final do Ano 5</t>
  </si>
  <si>
    <t>Investimento recuperado até</t>
  </si>
  <si>
    <t>3. Cenário prudente — Ano 1</t>
  </si>
  <si>
    <t>Esperado</t>
  </si>
  <si>
    <t>Prudente</t>
  </si>
  <si>
    <t>Diferença</t>
  </si>
  <si>
    <t>O cenário prudente reduz vendas e aumenta custos usando as percentagens definidas em “Investimento inicial”. Se o caixa prudente for negativo, reveja preços, volume, custos, reserva ou financiamento.</t>
  </si>
  <si>
    <t>Vendas</t>
  </si>
  <si>
    <t>Custos operacionais</t>
  </si>
  <si>
    <t>Caixa após prestação e obrigações</t>
  </si>
  <si>
    <t>4. Verificações do modelo</t>
  </si>
  <si>
    <t>Verificação</t>
  </si>
  <si>
    <t>Orientação</t>
  </si>
  <si>
    <t>Dados de investimento</t>
  </si>
  <si>
    <t>Corrigir em “Investimento inicial”</t>
  </si>
  <si>
    <t>Projeção preenchida</t>
  </si>
  <si>
    <t>Preencher pelo menos o Ano 1</t>
  </si>
  <si>
    <t>Saldo do empréstimo</t>
  </si>
  <si>
    <t>Confirmar prazo e prestação</t>
  </si>
  <si>
    <t>Estado do modelo</t>
  </si>
  <si>
    <t>Todos os controlos devem indicar OK</t>
  </si>
  <si>
    <t>Nota: reveja os valores quando preços, custos, taxas de câmbio, condições de financiamento ou procura se alterarem. Valide as classificações contabilísticas, fiscais e de depreciação com um profissional em São Tomé e Príncipe.</t>
  </si>
  <si>
    <t>Esta ferramenta apoia a gestão financeira e não substitui a contabilidade formal, o cumprimento das obrigações fiscais ou o aconselhamento profissional.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</si>
</sst>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STN&quot;;[Red]\(#,##0.00\ &quot;STN&quot;\);\-"/>
    <numFmt numFmtId="165" formatCode="0.0%"/>
    <numFmt numFmtId="166" formatCode="0.00\x"/>
  </numFmts>
  <fonts count="6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i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E2E2E"/>
      </patternFill>
    </fill>
    <fill>
      <patternFill patternType="solid">
        <fgColor rgb="FFFCE5D9"/>
      </patternFill>
    </fill>
    <fill>
      <patternFill patternType="solid">
        <fgColor rgb="FFEB6424"/>
      </patternFill>
    </fill>
    <fill>
      <patternFill patternType="solid">
        <fgColor rgb="FFE7E6E6"/>
      </patternFill>
    </fill>
    <fill>
      <patternFill patternType="solid">
        <fgColor rgb="FFFCE5CD"/>
      </patternFill>
    </fill>
    <fill>
      <patternFill patternType="solid">
        <fgColor rgb="FFFFF3E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2" fillId="7" borderId="0" xfId="0" applyFont="1" applyFill="1"/>
    <xf numFmtId="0" fontId="2" fillId="5" borderId="0" xfId="0" applyFont="1" applyFill="1"/>
    <xf numFmtId="0" fontId="0" fillId="7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7" borderId="1" xfId="0" applyFill="1" applyBorder="1"/>
    <xf numFmtId="164" fontId="0" fillId="7" borderId="1" xfId="0" applyNumberFormat="1" applyFill="1" applyBorder="1"/>
    <xf numFmtId="164" fontId="3" fillId="2" borderId="0" xfId="0" applyNumberFormat="1" applyFont="1" applyFill="1"/>
    <xf numFmtId="0" fontId="0" fillId="7" borderId="1" xfId="0" applyFill="1" applyBorder="1" applyAlignment="1">
      <alignment wrapText="1"/>
    </xf>
    <xf numFmtId="164" fontId="2" fillId="5" borderId="1" xfId="0" applyNumberFormat="1" applyFont="1" applyFill="1" applyBorder="1"/>
    <xf numFmtId="164" fontId="0" fillId="5" borderId="1" xfId="0" applyNumberFormat="1" applyFill="1" applyBorder="1"/>
    <xf numFmtId="165" fontId="0" fillId="7" borderId="1" xfId="0" applyNumberFormat="1" applyFill="1" applyBorder="1"/>
    <xf numFmtId="1" fontId="0" fillId="7" borderId="1" xfId="0" applyNumberFormat="1" applyFill="1" applyBorder="1"/>
    <xf numFmtId="3" fontId="0" fillId="7" borderId="1" xfId="0" applyNumberFormat="1" applyFill="1" applyBorder="1"/>
    <xf numFmtId="165" fontId="0" fillId="5" borderId="1" xfId="0" applyNumberFormat="1" applyFill="1" applyBorder="1"/>
    <xf numFmtId="166" fontId="0" fillId="5" borderId="1" xfId="0" applyNumberFormat="1" applyFill="1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4" fillId="5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0" borderId="1" xfId="0" applyBorder="1" applyAlignment="1">
      <alignment wrapText="1"/>
    </xf>
    <xf numFmtId="0" fontId="0" fillId="6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0" fillId="7" borderId="1" xfId="0" applyFill="1" applyBorder="1"/>
    <xf numFmtId="0" fontId="0" fillId="0" borderId="1" xfId="0" applyBorder="1"/>
    <xf numFmtId="0" fontId="4" fillId="5" borderId="0" xfId="0" applyFont="1" applyFill="1" applyAlignment="1">
      <alignment vertical="center" wrapText="1"/>
    </xf>
  </cellXfs>
  <cellStyles count="1">
    <cellStyle name="Normal" xfId="0" builtinId="0"/>
  </cellStyles>
  <dxfs count="6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19050</xdr:rowOff>
    </xdr:from>
    <xdr:ext cx="2036233" cy="1174750"/>
    <xdr:pic>
      <xdr:nvPicPr>
        <xdr:cNvPr id="2" name="68fadcf2-0013-47ec-8550-3d7903cbdb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51850"/>
          <a:ext cx="2036233" cy="1174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workbookViewId="0">
      <selection sqref="A1:H2"/>
    </sheetView>
  </sheetViews>
  <sheetFormatPr defaultRowHeight="14"/>
  <cols>
    <col min="1" max="1" width="27" customWidth="1"/>
    <col min="2" max="2" width="35" customWidth="1"/>
    <col min="3" max="3" width="22" customWidth="1"/>
    <col min="4" max="4" width="4" customWidth="1"/>
    <col min="5" max="8" width="23" customWidth="1"/>
  </cols>
  <sheetData>
    <row r="1" spans="1:8">
      <c r="A1" s="33" t="s">
        <v>0</v>
      </c>
      <c r="B1" s="28"/>
      <c r="C1" s="28"/>
      <c r="D1" s="28"/>
      <c r="E1" s="28"/>
      <c r="F1" s="28"/>
      <c r="G1" s="28"/>
      <c r="H1" s="28"/>
    </row>
    <row r="2" spans="1:8">
      <c r="A2" s="28"/>
      <c r="B2" s="28"/>
      <c r="C2" s="28"/>
      <c r="D2" s="28"/>
      <c r="E2" s="28"/>
      <c r="F2" s="28"/>
      <c r="G2" s="28"/>
      <c r="H2" s="28"/>
    </row>
    <row r="4" spans="1:8">
      <c r="A4" s="34" t="s">
        <v>1</v>
      </c>
      <c r="B4" s="28"/>
      <c r="C4" s="28"/>
      <c r="D4" s="28"/>
      <c r="E4" s="28"/>
      <c r="F4" s="28"/>
      <c r="G4" s="28"/>
      <c r="H4" s="28"/>
    </row>
    <row r="5" spans="1:8">
      <c r="A5" s="28"/>
      <c r="B5" s="28"/>
      <c r="C5" s="28"/>
      <c r="D5" s="28"/>
      <c r="E5" s="28"/>
      <c r="F5" s="28"/>
      <c r="G5" s="28"/>
      <c r="H5" s="28"/>
    </row>
    <row r="7" spans="1:8" ht="22" customHeight="1">
      <c r="A7" s="30" t="s">
        <v>2</v>
      </c>
      <c r="B7" s="28"/>
      <c r="C7" s="28"/>
      <c r="D7" s="28"/>
      <c r="E7" s="28"/>
      <c r="F7" s="28"/>
      <c r="G7" s="28"/>
      <c r="H7" s="28"/>
    </row>
    <row r="8" spans="1:8" ht="36" customHeight="1">
      <c r="A8" s="3">
        <v>1</v>
      </c>
      <c r="B8" s="5" t="s">
        <v>3</v>
      </c>
      <c r="C8" s="31" t="s">
        <v>4</v>
      </c>
      <c r="D8" s="28"/>
      <c r="E8" s="28"/>
      <c r="F8" s="28"/>
      <c r="G8" s="28"/>
      <c r="H8" s="28"/>
    </row>
    <row r="9" spans="1:8" ht="36" customHeight="1">
      <c r="A9" s="3">
        <v>2</v>
      </c>
      <c r="B9" s="5" t="s">
        <v>5</v>
      </c>
      <c r="C9" s="31" t="s">
        <v>6</v>
      </c>
      <c r="D9" s="28"/>
      <c r="E9" s="28"/>
      <c r="F9" s="28"/>
      <c r="G9" s="28"/>
      <c r="H9" s="28"/>
    </row>
    <row r="10" spans="1:8" ht="36" customHeight="1">
      <c r="A10" s="3">
        <v>3</v>
      </c>
      <c r="B10" s="5" t="s">
        <v>7</v>
      </c>
      <c r="C10" s="31" t="s">
        <v>8</v>
      </c>
      <c r="D10" s="28"/>
      <c r="E10" s="28"/>
      <c r="F10" s="28"/>
      <c r="G10" s="28"/>
      <c r="H10" s="28"/>
    </row>
    <row r="11" spans="1:8" ht="36" customHeight="1">
      <c r="A11" s="3">
        <v>4</v>
      </c>
      <c r="B11" s="5" t="s">
        <v>9</v>
      </c>
      <c r="C11" s="31" t="s">
        <v>10</v>
      </c>
      <c r="D11" s="28"/>
      <c r="E11" s="28"/>
      <c r="F11" s="28"/>
      <c r="G11" s="28"/>
      <c r="H11" s="28"/>
    </row>
    <row r="14" spans="1:8" ht="22" customHeight="1">
      <c r="A14" s="30" t="s">
        <v>11</v>
      </c>
      <c r="B14" s="28"/>
      <c r="C14" s="28"/>
      <c r="D14" s="28"/>
      <c r="E14" s="28"/>
      <c r="F14" s="28"/>
      <c r="G14" s="28"/>
      <c r="H14" s="28"/>
    </row>
    <row r="15" spans="1:8">
      <c r="A15" s="7" t="s">
        <v>12</v>
      </c>
      <c r="B15" s="7" t="s">
        <v>13</v>
      </c>
      <c r="C15" s="7" t="s">
        <v>14</v>
      </c>
      <c r="E15" s="32" t="s">
        <v>15</v>
      </c>
      <c r="F15" s="28"/>
      <c r="G15" s="28"/>
      <c r="H15" s="28"/>
    </row>
    <row r="16" spans="1:8">
      <c r="A16" s="8" t="s">
        <v>16</v>
      </c>
      <c r="B16" s="1" t="s">
        <v>17</v>
      </c>
      <c r="C16" s="1" t="s">
        <v>18</v>
      </c>
      <c r="E16" s="28"/>
      <c r="F16" s="28"/>
      <c r="G16" s="28"/>
      <c r="H16" s="28"/>
    </row>
    <row r="17" spans="1:8">
      <c r="A17" s="8" t="s">
        <v>19</v>
      </c>
      <c r="B17" s="1" t="s">
        <v>20</v>
      </c>
      <c r="C17" s="1" t="s">
        <v>21</v>
      </c>
      <c r="E17" s="28"/>
      <c r="F17" s="28"/>
      <c r="G17" s="28"/>
      <c r="H17" s="28"/>
    </row>
    <row r="18" spans="1:8">
      <c r="A18" s="8" t="s">
        <v>7</v>
      </c>
      <c r="B18" s="1" t="s">
        <v>22</v>
      </c>
      <c r="C18" s="1" t="s">
        <v>23</v>
      </c>
      <c r="E18" s="28"/>
      <c r="F18" s="28"/>
      <c r="G18" s="28"/>
      <c r="H18" s="28"/>
    </row>
    <row r="19" spans="1:8">
      <c r="A19" s="8" t="s">
        <v>24</v>
      </c>
      <c r="B19" s="1" t="s">
        <v>25</v>
      </c>
      <c r="C19" s="1" t="s">
        <v>26</v>
      </c>
      <c r="E19" s="28"/>
      <c r="F19" s="28"/>
      <c r="G19" s="28"/>
      <c r="H19" s="28"/>
    </row>
    <row r="20" spans="1:8">
      <c r="A20" s="8" t="s">
        <v>27</v>
      </c>
      <c r="B20" s="1" t="s">
        <v>28</v>
      </c>
      <c r="C20" s="1" t="s">
        <v>29</v>
      </c>
      <c r="E20" s="28"/>
      <c r="F20" s="28"/>
      <c r="G20" s="28"/>
      <c r="H20" s="28"/>
    </row>
    <row r="21" spans="1:8">
      <c r="A21" s="8" t="s">
        <v>30</v>
      </c>
      <c r="B21" s="1" t="s">
        <v>31</v>
      </c>
      <c r="C21" s="1" t="s">
        <v>32</v>
      </c>
      <c r="E21" s="28"/>
      <c r="F21" s="28"/>
      <c r="G21" s="28"/>
      <c r="H21" s="28"/>
    </row>
    <row r="24" spans="1:8" ht="22" customHeight="1">
      <c r="A24" s="30" t="s">
        <v>33</v>
      </c>
      <c r="B24" s="28"/>
      <c r="C24" s="28"/>
      <c r="D24" s="28"/>
      <c r="E24" s="28"/>
      <c r="F24" s="28"/>
      <c r="G24" s="28"/>
      <c r="H24" s="28"/>
    </row>
    <row r="25" spans="1:8">
      <c r="A25" s="10" t="s">
        <v>34</v>
      </c>
      <c r="B25" s="12" t="s">
        <v>35</v>
      </c>
    </row>
    <row r="26" spans="1:8">
      <c r="A26" s="11" t="s">
        <v>36</v>
      </c>
      <c r="B26" s="13" t="s">
        <v>37</v>
      </c>
    </row>
    <row r="27" spans="1:8">
      <c r="A27" s="9" t="s">
        <v>38</v>
      </c>
      <c r="B27" s="14" t="s">
        <v>39</v>
      </c>
    </row>
    <row r="28" spans="1:8" ht="32" customHeight="1">
      <c r="A28" s="9" t="s">
        <v>40</v>
      </c>
      <c r="B28" s="27" t="s">
        <v>41</v>
      </c>
      <c r="C28" s="28"/>
      <c r="D28" s="28"/>
      <c r="E28" s="28"/>
      <c r="F28" s="28"/>
      <c r="G28" s="28"/>
      <c r="H28" s="28"/>
    </row>
    <row r="29" spans="1:8" ht="32" customHeight="1">
      <c r="A29" s="9" t="s">
        <v>42</v>
      </c>
      <c r="B29" s="27" t="s">
        <v>43</v>
      </c>
      <c r="C29" s="28"/>
      <c r="D29" s="28"/>
      <c r="E29" s="28"/>
      <c r="F29" s="28"/>
      <c r="G29" s="28"/>
      <c r="H29" s="28"/>
    </row>
    <row r="30" spans="1:8" ht="32" customHeight="1">
      <c r="A30" s="9" t="s">
        <v>44</v>
      </c>
      <c r="B30" s="27" t="s">
        <v>157</v>
      </c>
      <c r="C30" s="28"/>
      <c r="D30" s="28"/>
      <c r="E30" s="28"/>
      <c r="F30" s="28"/>
      <c r="G30" s="28"/>
      <c r="H30" s="28"/>
    </row>
    <row r="32" spans="1:8">
      <c r="A32" s="29" t="s">
        <v>45</v>
      </c>
      <c r="B32" s="28"/>
      <c r="C32" s="28"/>
      <c r="D32" s="28"/>
      <c r="E32" s="28"/>
      <c r="F32" s="28"/>
      <c r="G32" s="28"/>
      <c r="H32" s="28"/>
    </row>
    <row r="33" spans="1:8">
      <c r="A33" s="28"/>
      <c r="B33" s="28"/>
      <c r="C33" s="28"/>
      <c r="D33" s="28"/>
      <c r="E33" s="28"/>
      <c r="F33" s="28"/>
      <c r="G33" s="28"/>
      <c r="H33" s="28"/>
    </row>
    <row r="35" spans="1:8" ht="22" customHeight="1">
      <c r="A35" s="30" t="s">
        <v>46</v>
      </c>
      <c r="B35" s="28"/>
      <c r="C35" s="28"/>
      <c r="D35" s="28"/>
      <c r="E35" s="28"/>
      <c r="F35" s="28"/>
      <c r="G35" s="28"/>
      <c r="H35" s="28"/>
    </row>
    <row r="37" spans="1:8" ht="14" customHeight="1">
      <c r="B37" s="26" t="s">
        <v>47</v>
      </c>
      <c r="C37" s="26"/>
      <c r="D37" s="26"/>
      <c r="E37" s="26"/>
      <c r="F37" s="26"/>
      <c r="G37" s="26"/>
      <c r="H37" s="26"/>
    </row>
    <row r="38" spans="1:8">
      <c r="B38" s="26"/>
      <c r="C38" s="26"/>
      <c r="D38" s="26"/>
      <c r="E38" s="26"/>
      <c r="F38" s="26"/>
      <c r="G38" s="26"/>
      <c r="H38" s="26"/>
    </row>
    <row r="39" spans="1:8">
      <c r="B39" s="26"/>
      <c r="C39" s="26"/>
      <c r="D39" s="26"/>
      <c r="E39" s="26"/>
      <c r="F39" s="26"/>
      <c r="G39" s="26"/>
      <c r="H39" s="26"/>
    </row>
    <row r="40" spans="1:8">
      <c r="B40" s="26"/>
      <c r="C40" s="26"/>
      <c r="D40" s="26"/>
      <c r="E40" s="26"/>
      <c r="F40" s="26"/>
      <c r="G40" s="26"/>
      <c r="H40" s="26"/>
    </row>
  </sheetData>
  <mergeCells count="16">
    <mergeCell ref="A1:H2"/>
    <mergeCell ref="A4:H5"/>
    <mergeCell ref="A7:H7"/>
    <mergeCell ref="C8:H8"/>
    <mergeCell ref="C9:H9"/>
    <mergeCell ref="C10:H10"/>
    <mergeCell ref="C11:H11"/>
    <mergeCell ref="A14:H14"/>
    <mergeCell ref="E15:H21"/>
    <mergeCell ref="A24:H24"/>
    <mergeCell ref="B37:H40"/>
    <mergeCell ref="B28:H28"/>
    <mergeCell ref="B29:H29"/>
    <mergeCell ref="B30:H30"/>
    <mergeCell ref="A32:H33"/>
    <mergeCell ref="A35:H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showGridLines="0" workbookViewId="0">
      <selection sqref="A1:H2"/>
    </sheetView>
  </sheetViews>
  <sheetFormatPr defaultRowHeight="14"/>
  <cols>
    <col min="1" max="1" width="39" customWidth="1"/>
    <col min="2" max="2" width="43" customWidth="1"/>
    <col min="3" max="3" width="22" customWidth="1"/>
    <col min="4" max="4" width="4" customWidth="1"/>
    <col min="5" max="8" width="23" customWidth="1"/>
  </cols>
  <sheetData>
    <row r="1" spans="1:8" ht="24" customHeight="1">
      <c r="A1" s="33" t="s">
        <v>3</v>
      </c>
      <c r="B1" s="28"/>
      <c r="C1" s="28"/>
      <c r="D1" s="28"/>
      <c r="E1" s="28"/>
      <c r="F1" s="28"/>
      <c r="G1" s="28"/>
      <c r="H1" s="28"/>
    </row>
    <row r="2" spans="1:8" ht="24" customHeight="1">
      <c r="A2" s="28"/>
      <c r="B2" s="28"/>
      <c r="C2" s="28"/>
      <c r="D2" s="28"/>
      <c r="E2" s="28"/>
      <c r="F2" s="28"/>
      <c r="G2" s="28"/>
      <c r="H2" s="28"/>
    </row>
    <row r="3" spans="1:8">
      <c r="A3" s="35" t="s">
        <v>48</v>
      </c>
      <c r="B3" s="28"/>
      <c r="C3" s="28"/>
      <c r="D3" s="28"/>
      <c r="E3" s="28"/>
      <c r="F3" s="28"/>
      <c r="G3" s="28"/>
      <c r="H3" s="28"/>
    </row>
    <row r="4" spans="1:8">
      <c r="A4" s="28"/>
      <c r="B4" s="28"/>
      <c r="C4" s="28"/>
      <c r="D4" s="28"/>
      <c r="E4" s="28"/>
      <c r="F4" s="28"/>
      <c r="G4" s="28"/>
      <c r="H4" s="28"/>
    </row>
    <row r="6" spans="1:8" ht="22" customHeight="1">
      <c r="A6" s="30" t="s">
        <v>49</v>
      </c>
      <c r="B6" s="28"/>
      <c r="C6" s="28"/>
      <c r="D6" s="28"/>
      <c r="E6" s="28"/>
      <c r="F6" s="28"/>
      <c r="G6" s="28"/>
      <c r="H6" s="28"/>
    </row>
    <row r="7" spans="1:8">
      <c r="A7" s="8" t="s">
        <v>50</v>
      </c>
      <c r="B7" s="36"/>
      <c r="C7" s="37"/>
      <c r="D7" s="37"/>
      <c r="E7" s="8" t="s">
        <v>51</v>
      </c>
      <c r="F7" s="36"/>
      <c r="G7" s="37"/>
      <c r="H7" s="37"/>
    </row>
    <row r="9" spans="1:8" ht="22" customHeight="1">
      <c r="A9" s="30" t="s">
        <v>52</v>
      </c>
      <c r="B9" s="28"/>
      <c r="C9" s="28"/>
      <c r="D9" s="28"/>
      <c r="E9" s="28"/>
      <c r="F9" s="28"/>
      <c r="G9" s="28"/>
      <c r="H9" s="28"/>
    </row>
    <row r="10" spans="1:8">
      <c r="A10" s="7" t="s">
        <v>53</v>
      </c>
      <c r="B10" s="7" t="s">
        <v>54</v>
      </c>
      <c r="C10" s="7" t="s">
        <v>55</v>
      </c>
      <c r="E10" s="32" t="s">
        <v>56</v>
      </c>
      <c r="F10" s="28"/>
      <c r="G10" s="28"/>
      <c r="H10" s="28"/>
    </row>
    <row r="11" spans="1:8">
      <c r="A11" s="1" t="s">
        <v>57</v>
      </c>
      <c r="B11" s="15"/>
      <c r="C11" s="16"/>
      <c r="E11" s="28"/>
      <c r="F11" s="28"/>
      <c r="G11" s="28"/>
      <c r="H11" s="28"/>
    </row>
    <row r="12" spans="1:8">
      <c r="A12" s="1" t="s">
        <v>58</v>
      </c>
      <c r="B12" s="15"/>
      <c r="C12" s="16"/>
      <c r="E12" s="28"/>
      <c r="F12" s="28"/>
      <c r="G12" s="28"/>
      <c r="H12" s="28"/>
    </row>
    <row r="13" spans="1:8">
      <c r="A13" s="1" t="s">
        <v>59</v>
      </c>
      <c r="B13" s="15"/>
      <c r="C13" s="16"/>
      <c r="E13" s="28"/>
      <c r="F13" s="28"/>
      <c r="G13" s="28"/>
      <c r="H13" s="28"/>
    </row>
    <row r="14" spans="1:8">
      <c r="A14" s="1" t="s">
        <v>60</v>
      </c>
      <c r="B14" s="15"/>
      <c r="C14" s="16"/>
      <c r="E14" s="28"/>
      <c r="F14" s="28"/>
      <c r="G14" s="28"/>
      <c r="H14" s="28"/>
    </row>
    <row r="15" spans="1:8">
      <c r="A15" s="1" t="s">
        <v>61</v>
      </c>
      <c r="B15" s="15"/>
      <c r="C15" s="16"/>
      <c r="E15" s="28"/>
      <c r="F15" s="28"/>
      <c r="G15" s="28"/>
      <c r="H15" s="28"/>
    </row>
    <row r="16" spans="1:8">
      <c r="A16" s="1" t="s">
        <v>62</v>
      </c>
      <c r="B16" s="15"/>
      <c r="C16" s="16"/>
      <c r="E16" s="28"/>
      <c r="F16" s="28"/>
      <c r="G16" s="28"/>
      <c r="H16" s="28"/>
    </row>
    <row r="17" spans="1:8">
      <c r="A17" s="1" t="s">
        <v>63</v>
      </c>
      <c r="B17" s="15"/>
      <c r="C17" s="16"/>
      <c r="E17" s="28"/>
      <c r="F17" s="28"/>
      <c r="G17" s="28"/>
      <c r="H17" s="28"/>
    </row>
    <row r="18" spans="1:8">
      <c r="A18" s="6" t="s">
        <v>64</v>
      </c>
      <c r="B18" s="6"/>
      <c r="C18" s="17" t="str">
        <f>IF(COUNT(C11:C17)=0,"",SUM(C11:C17))</f>
        <v/>
      </c>
      <c r="E18" s="28"/>
      <c r="F18" s="28"/>
      <c r="G18" s="28"/>
      <c r="H18" s="28"/>
    </row>
    <row r="19" spans="1:8">
      <c r="E19" s="28"/>
      <c r="F19" s="28"/>
      <c r="G19" s="28"/>
      <c r="H19" s="28"/>
    </row>
    <row r="20" spans="1:8" ht="28">
      <c r="A20" s="18" t="s">
        <v>65</v>
      </c>
      <c r="B20" s="18" t="s">
        <v>66</v>
      </c>
      <c r="C20" s="16"/>
      <c r="E20" s="28"/>
      <c r="F20" s="28"/>
      <c r="G20" s="28"/>
      <c r="H20" s="28"/>
    </row>
    <row r="21" spans="1:8">
      <c r="A21" s="5" t="s">
        <v>67</v>
      </c>
      <c r="B21" s="5"/>
      <c r="C21" s="19" t="str">
        <f>IF(AND(C18="",C20=""),"",SUM(C18,C20))</f>
        <v/>
      </c>
      <c r="E21" s="28"/>
      <c r="F21" s="28"/>
      <c r="G21" s="28"/>
      <c r="H21" s="28"/>
    </row>
    <row r="23" spans="1:8" ht="22" customHeight="1">
      <c r="A23" s="30" t="s">
        <v>68</v>
      </c>
      <c r="B23" s="28"/>
      <c r="C23" s="28"/>
      <c r="D23" s="28"/>
      <c r="E23" s="28"/>
      <c r="F23" s="28"/>
      <c r="G23" s="28"/>
      <c r="H23" s="28"/>
    </row>
    <row r="24" spans="1:8">
      <c r="A24" s="7" t="s">
        <v>69</v>
      </c>
      <c r="B24" s="7" t="s">
        <v>70</v>
      </c>
      <c r="C24" s="7" t="s">
        <v>55</v>
      </c>
      <c r="E24" s="32" t="s">
        <v>71</v>
      </c>
      <c r="F24" s="28"/>
      <c r="G24" s="28"/>
      <c r="H24" s="28"/>
    </row>
    <row r="25" spans="1:8">
      <c r="A25" s="1" t="s">
        <v>72</v>
      </c>
      <c r="B25" s="15"/>
      <c r="C25" s="16"/>
      <c r="E25" s="28"/>
      <c r="F25" s="28"/>
      <c r="G25" s="28"/>
      <c r="H25" s="28"/>
    </row>
    <row r="26" spans="1:8">
      <c r="A26" s="1" t="s">
        <v>73</v>
      </c>
      <c r="B26" s="15"/>
      <c r="C26" s="16"/>
      <c r="E26" s="28"/>
      <c r="F26" s="28"/>
      <c r="G26" s="28"/>
      <c r="H26" s="28"/>
    </row>
    <row r="27" spans="1:8">
      <c r="A27" s="1" t="s">
        <v>74</v>
      </c>
      <c r="B27" s="15"/>
      <c r="C27" s="16"/>
      <c r="E27" s="28"/>
      <c r="F27" s="28"/>
      <c r="G27" s="28"/>
      <c r="H27" s="28"/>
    </row>
    <row r="28" spans="1:8">
      <c r="A28" s="1" t="s">
        <v>75</v>
      </c>
      <c r="B28" s="15"/>
      <c r="C28" s="16"/>
      <c r="E28" s="28"/>
      <c r="F28" s="28"/>
      <c r="G28" s="28"/>
      <c r="H28" s="28"/>
    </row>
    <row r="29" spans="1:8">
      <c r="A29" s="6" t="s">
        <v>76</v>
      </c>
      <c r="B29" s="6"/>
      <c r="C29" s="17" t="str">
        <f>IF(COUNT(C25:C28)=0,"",SUM(C25:C28))</f>
        <v/>
      </c>
      <c r="E29" s="28"/>
      <c r="F29" s="28"/>
      <c r="G29" s="28"/>
      <c r="H29" s="28"/>
    </row>
    <row r="30" spans="1:8">
      <c r="A30" s="5" t="s">
        <v>77</v>
      </c>
      <c r="B30" s="5"/>
      <c r="C30" s="19" t="str">
        <f>IF(OR(C21="",C29=""),"",MAX(0,C21-C29))</f>
        <v/>
      </c>
      <c r="E30" s="28"/>
      <c r="F30" s="28"/>
      <c r="G30" s="28"/>
      <c r="H30" s="28"/>
    </row>
    <row r="31" spans="1:8">
      <c r="A31" s="5" t="s">
        <v>78</v>
      </c>
      <c r="B31" s="5"/>
      <c r="C31" s="19" t="str">
        <f>IF(OR(C18="",C29=""),"",C29-C18)</f>
        <v/>
      </c>
      <c r="E31" s="28"/>
      <c r="F31" s="28"/>
      <c r="G31" s="28"/>
      <c r="H31" s="28"/>
    </row>
    <row r="33" spans="1:8" ht="22" customHeight="1">
      <c r="A33" s="30" t="s">
        <v>79</v>
      </c>
      <c r="B33" s="28"/>
      <c r="C33" s="28"/>
      <c r="D33" s="28"/>
      <c r="E33" s="28"/>
      <c r="F33" s="28"/>
      <c r="G33" s="28"/>
      <c r="H33" s="28"/>
    </row>
    <row r="34" spans="1:8">
      <c r="A34" s="1" t="s">
        <v>80</v>
      </c>
      <c r="B34" s="20" t="str">
        <f>IF(C27="","",C27)</f>
        <v/>
      </c>
      <c r="D34" s="32" t="s">
        <v>81</v>
      </c>
      <c r="E34" s="28"/>
      <c r="F34" s="28"/>
      <c r="G34" s="28"/>
      <c r="H34" s="28"/>
    </row>
    <row r="35" spans="1:8">
      <c r="A35" s="1" t="s">
        <v>82</v>
      </c>
      <c r="B35" s="21"/>
      <c r="D35" s="28"/>
      <c r="E35" s="28"/>
      <c r="F35" s="28"/>
      <c r="G35" s="28"/>
      <c r="H35" s="28"/>
    </row>
    <row r="36" spans="1:8">
      <c r="A36" s="1" t="s">
        <v>83</v>
      </c>
      <c r="B36" s="22"/>
      <c r="D36" s="28"/>
      <c r="E36" s="28"/>
      <c r="F36" s="28"/>
      <c r="G36" s="28"/>
      <c r="H36" s="28"/>
    </row>
    <row r="37" spans="1:8">
      <c r="A37" s="1" t="s">
        <v>84</v>
      </c>
      <c r="B37" s="20" t="str">
        <f>IF(OR(B34="",B34=0,B36="",B36&lt;=0),"",IF(B35=0,B34/B36,(B34*B35)/(1-(1+B35)^(-B36))))</f>
        <v/>
      </c>
      <c r="D37" s="28"/>
      <c r="E37" s="28"/>
      <c r="F37" s="28"/>
      <c r="G37" s="28"/>
      <c r="H37" s="28"/>
    </row>
    <row r="38" spans="1:8">
      <c r="A38" s="1" t="s">
        <v>85</v>
      </c>
      <c r="B38" s="21">
        <v>0.2</v>
      </c>
      <c r="D38" s="28"/>
      <c r="E38" s="28"/>
      <c r="F38" s="28"/>
      <c r="G38" s="28"/>
      <c r="H38" s="28"/>
    </row>
    <row r="39" spans="1:8">
      <c r="A39" s="1" t="s">
        <v>86</v>
      </c>
      <c r="B39" s="21">
        <v>0.1</v>
      </c>
      <c r="D39" s="28"/>
      <c r="E39" s="28"/>
      <c r="F39" s="28"/>
      <c r="G39" s="28"/>
      <c r="H39" s="28"/>
    </row>
    <row r="41" spans="1:8">
      <c r="A41" s="2" t="s">
        <v>87</v>
      </c>
      <c r="B41" s="2"/>
      <c r="C41" s="2" t="str">
        <f>IF(B7="","",IF(OR(C18="",C20="",C29=""),"PREENCHER DADOS",IF(C30&gt;0,"FINANCIAMENTO EM FALTA",IF(AND(B34&gt;0,OR(B35="",B36="")),"REVER EMPRÉSTIMO","OK"))))</f>
        <v/>
      </c>
    </row>
  </sheetData>
  <mergeCells count="11">
    <mergeCell ref="A1:H2"/>
    <mergeCell ref="A3:H4"/>
    <mergeCell ref="A6:H6"/>
    <mergeCell ref="B7:D7"/>
    <mergeCell ref="F7:H7"/>
    <mergeCell ref="D34:H39"/>
    <mergeCell ref="A9:H9"/>
    <mergeCell ref="E10:H21"/>
    <mergeCell ref="A23:H23"/>
    <mergeCell ref="E24:H31"/>
    <mergeCell ref="A33:H33"/>
  </mergeCells>
  <conditionalFormatting sqref="C41">
    <cfRule type="expression" dxfId="5" priority="1">
      <formula>$C41="OK"</formula>
    </cfRule>
    <cfRule type="expression" dxfId="4" priority="2">
      <formula>AND($C41&lt;&gt;"",$C41&lt;&gt;"OK")</formula>
    </cfRule>
  </conditionalFormatting>
  <dataValidations count="3">
    <dataValidation type="decimal" sqref="C11:C17 C25:C28 C20" xr:uid="{00000000-0002-0000-0100-000000000000}">
      <formula1>0</formula1>
      <formula2>1000000000000</formula2>
    </dataValidation>
    <dataValidation type="decimal" sqref="B35 B38:B39" xr:uid="{00000000-0002-0000-0100-000003000000}">
      <formula1>0</formula1>
      <formula2>1</formula2>
    </dataValidation>
    <dataValidation type="whole" sqref="B36" xr:uid="{00000000-0002-0000-0100-000004000000}">
      <formula1>1</formula1>
      <formula2>20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showGridLines="0" workbookViewId="0">
      <selection sqref="A1:G2"/>
    </sheetView>
  </sheetViews>
  <sheetFormatPr defaultRowHeight="14"/>
  <cols>
    <col min="1" max="1" width="43" customWidth="1"/>
    <col min="2" max="7" width="18" customWidth="1"/>
  </cols>
  <sheetData>
    <row r="1" spans="1:7" ht="24" customHeight="1">
      <c r="A1" s="33" t="s">
        <v>88</v>
      </c>
      <c r="B1" s="28"/>
      <c r="C1" s="28"/>
      <c r="D1" s="28"/>
      <c r="E1" s="28"/>
      <c r="F1" s="28"/>
      <c r="G1" s="28"/>
    </row>
    <row r="2" spans="1:7" ht="24" customHeight="1">
      <c r="A2" s="28"/>
      <c r="B2" s="28"/>
      <c r="C2" s="28"/>
      <c r="D2" s="28"/>
      <c r="E2" s="28"/>
      <c r="F2" s="28"/>
      <c r="G2" s="28"/>
    </row>
    <row r="3" spans="1:7">
      <c r="A3" s="35" t="s">
        <v>89</v>
      </c>
      <c r="B3" s="28"/>
      <c r="C3" s="28"/>
      <c r="D3" s="28"/>
      <c r="E3" s="28"/>
      <c r="F3" s="28"/>
      <c r="G3" s="28"/>
    </row>
    <row r="4" spans="1:7">
      <c r="A4" s="28"/>
      <c r="B4" s="28"/>
      <c r="C4" s="28"/>
      <c r="D4" s="28"/>
      <c r="E4" s="28"/>
      <c r="F4" s="28"/>
      <c r="G4" s="28"/>
    </row>
    <row r="6" spans="1:7" ht="22" customHeight="1">
      <c r="A6" s="30" t="s">
        <v>90</v>
      </c>
      <c r="B6" s="28"/>
      <c r="C6" s="28"/>
      <c r="D6" s="28"/>
      <c r="E6" s="28"/>
      <c r="F6" s="28"/>
      <c r="G6" s="28"/>
    </row>
    <row r="7" spans="1:7">
      <c r="A7" s="7" t="s">
        <v>91</v>
      </c>
      <c r="B7" s="7" t="s">
        <v>92</v>
      </c>
      <c r="C7" s="7" t="s">
        <v>93</v>
      </c>
      <c r="D7" s="7" t="s">
        <v>94</v>
      </c>
      <c r="E7" s="7" t="s">
        <v>95</v>
      </c>
      <c r="F7" s="7" t="s">
        <v>29</v>
      </c>
      <c r="G7" s="7" t="s">
        <v>96</v>
      </c>
    </row>
    <row r="8" spans="1:7">
      <c r="A8" s="1" t="s">
        <v>97</v>
      </c>
      <c r="B8" s="4"/>
      <c r="C8" s="23"/>
      <c r="D8" s="23"/>
      <c r="E8" s="23"/>
      <c r="F8" s="23"/>
      <c r="G8" s="23"/>
    </row>
    <row r="9" spans="1:7">
      <c r="A9" s="1" t="s">
        <v>98</v>
      </c>
      <c r="B9" s="4"/>
      <c r="C9" s="16"/>
      <c r="D9" s="16"/>
      <c r="E9" s="16"/>
      <c r="F9" s="16"/>
      <c r="G9" s="16"/>
    </row>
    <row r="10" spans="1:7">
      <c r="A10" s="1" t="s">
        <v>99</v>
      </c>
      <c r="B10" s="4"/>
      <c r="C10" s="22"/>
      <c r="D10" s="22"/>
      <c r="E10" s="22"/>
      <c r="F10" s="22"/>
      <c r="G10" s="22"/>
    </row>
    <row r="11" spans="1:7">
      <c r="A11" s="1" t="s">
        <v>100</v>
      </c>
      <c r="B11" s="4"/>
      <c r="C11" s="20" t="str">
        <f>IF(COUNT(C8:C10)&lt;3,"",C8*C9*C10)</f>
        <v/>
      </c>
      <c r="D11" s="20" t="str">
        <f>IF(COUNT(D8:D10)&lt;3,"",D8*D9*D10)</f>
        <v/>
      </c>
      <c r="E11" s="20" t="str">
        <f>IF(COUNT(E8:E10)&lt;3,"",E8*E9*E10)</f>
        <v/>
      </c>
      <c r="F11" s="20" t="str">
        <f>IF(COUNT(F8:F10)&lt;3,"",F8*F9*F10)</f>
        <v/>
      </c>
      <c r="G11" s="20" t="str">
        <f>IF(COUNT(G8:G10)&lt;3,"",G8*G9*G10)</f>
        <v/>
      </c>
    </row>
    <row r="12" spans="1:7">
      <c r="A12" s="1" t="s">
        <v>101</v>
      </c>
      <c r="B12" s="4"/>
      <c r="C12" s="16"/>
      <c r="D12" s="16"/>
      <c r="E12" s="16"/>
      <c r="F12" s="16"/>
      <c r="G12" s="16"/>
    </row>
    <row r="13" spans="1:7">
      <c r="A13" s="1" t="s">
        <v>102</v>
      </c>
      <c r="B13" s="4"/>
      <c r="C13" s="20" t="str">
        <f>IF(COUNT(C8,C10,C12)&lt;3,"",C8*C10*C12)</f>
        <v/>
      </c>
      <c r="D13" s="20" t="str">
        <f>IF(COUNT(D8,D10,D12)&lt;3,"",D8*D10*D12)</f>
        <v/>
      </c>
      <c r="E13" s="20" t="str">
        <f>IF(COUNT(E8,E10,E12)&lt;3,"",E8*E10*E12)</f>
        <v/>
      </c>
      <c r="F13" s="20" t="str">
        <f>IF(COUNT(F8,F10,F12)&lt;3,"",F8*F10*F12)</f>
        <v/>
      </c>
      <c r="G13" s="20" t="str">
        <f>IF(COUNT(G8,G10,G12)&lt;3,"",G8*G10*G12)</f>
        <v/>
      </c>
    </row>
    <row r="14" spans="1:7">
      <c r="A14" s="1" t="s">
        <v>103</v>
      </c>
      <c r="B14" s="4"/>
      <c r="C14" s="16"/>
      <c r="D14" s="16"/>
      <c r="E14" s="16"/>
      <c r="F14" s="16"/>
      <c r="G14" s="16"/>
    </row>
    <row r="15" spans="1:7">
      <c r="A15" s="1" t="s">
        <v>104</v>
      </c>
      <c r="B15" s="4"/>
      <c r="C15" s="20" t="str">
        <f>IF(OR(C14="",C10=""),"",C14*C10)</f>
        <v/>
      </c>
      <c r="D15" s="20" t="str">
        <f>IF(OR(D14="",D10=""),"",D14*D10)</f>
        <v/>
      </c>
      <c r="E15" s="20" t="str">
        <f>IF(OR(E14="",E10=""),"",E14*E10)</f>
        <v/>
      </c>
      <c r="F15" s="20" t="str">
        <f>IF(OR(F14="",F10=""),"",F14*F10)</f>
        <v/>
      </c>
      <c r="G15" s="20" t="str">
        <f>IF(OR(G14="",G10=""),"",G14*G10)</f>
        <v/>
      </c>
    </row>
    <row r="16" spans="1:7">
      <c r="A16" s="1" t="s">
        <v>105</v>
      </c>
      <c r="B16" s="4"/>
      <c r="C16" s="16"/>
      <c r="D16" s="16"/>
      <c r="E16" s="16"/>
      <c r="F16" s="16"/>
      <c r="G16" s="16"/>
    </row>
    <row r="17" spans="1:7">
      <c r="A17" s="1" t="s">
        <v>106</v>
      </c>
      <c r="B17" s="4"/>
      <c r="C17" s="20" t="str">
        <f>IF(COUNT(C11,C13,C15,C16)&lt;4,"",C11-C13-C15-C16)</f>
        <v/>
      </c>
      <c r="D17" s="20" t="str">
        <f>IF(COUNT(D11,D13,D15,D16)&lt;4,"",D11-D13-D15-D16)</f>
        <v/>
      </c>
      <c r="E17" s="20" t="str">
        <f>IF(COUNT(E11,E13,E15,E16)&lt;4,"",E11-E13-E15-E16)</f>
        <v/>
      </c>
      <c r="F17" s="20" t="str">
        <f>IF(COUNT(F11,F13,F15,F16)&lt;4,"",F11-F13-F15-F16)</f>
        <v/>
      </c>
      <c r="G17" s="20" t="str">
        <f>IF(COUNT(G11,G13,G15,G16)&lt;4,"",G11-G13-G15-G16)</f>
        <v/>
      </c>
    </row>
    <row r="18" spans="1:7">
      <c r="A18" s="1" t="s">
        <v>107</v>
      </c>
      <c r="B18" s="4"/>
      <c r="C18" s="24" t="str">
        <f>IF(OR(C9="",C9=0,C12=""),"",(C9-C12)/C9)</f>
        <v/>
      </c>
      <c r="D18" s="24" t="str">
        <f>IF(OR(D9="",D9=0,D12=""),"",(D9-D12)/D9)</f>
        <v/>
      </c>
      <c r="E18" s="24" t="str">
        <f>IF(OR(E9="",E9=0,E12=""),"",(E9-E12)/E9)</f>
        <v/>
      </c>
      <c r="F18" s="24" t="str">
        <f>IF(OR(F9="",F9=0,F12=""),"",(F9-F12)/F9)</f>
        <v/>
      </c>
      <c r="G18" s="24" t="str">
        <f>IF(OR(G9="",G9=0,G12=""),"",(G9-G12)/G9)</f>
        <v/>
      </c>
    </row>
    <row r="20" spans="1:7" ht="22" customHeight="1">
      <c r="A20" s="30" t="s">
        <v>108</v>
      </c>
      <c r="B20" s="28"/>
      <c r="C20" s="28"/>
      <c r="D20" s="28"/>
      <c r="E20" s="28"/>
      <c r="F20" s="28"/>
      <c r="G20" s="28"/>
    </row>
    <row r="21" spans="1:7">
      <c r="A21" s="1" t="s">
        <v>109</v>
      </c>
      <c r="B21" s="20"/>
      <c r="C21" s="20" t="str">
        <f>IF('Investimento inicial'!B34="","",'Investimento inicial'!B34)</f>
        <v/>
      </c>
      <c r="D21" s="20" t="str">
        <f>IF(C25="","",C25)</f>
        <v/>
      </c>
      <c r="E21" s="20" t="str">
        <f>IF(D25="","",D25)</f>
        <v/>
      </c>
      <c r="F21" s="20" t="str">
        <f>IF(E25="","",E25)</f>
        <v/>
      </c>
      <c r="G21" s="20" t="str">
        <f>IF(F25="","",F25)</f>
        <v/>
      </c>
    </row>
    <row r="22" spans="1:7">
      <c r="A22" s="1" t="s">
        <v>110</v>
      </c>
      <c r="B22" s="20"/>
      <c r="C22" s="20" t="str">
        <f>IF(C21="","",""+C21*IF('Investimento inicial'!B35="",0,'Investimento inicial'!B35))</f>
        <v/>
      </c>
      <c r="D22" s="20" t="str">
        <f>IF(D21="","",""+D21*IF('Investimento inicial'!B35="",0,'Investimento inicial'!B35))</f>
        <v/>
      </c>
      <c r="E22" s="20" t="str">
        <f>IF(E21="","",""+E21*IF('Investimento inicial'!B35="",0,'Investimento inicial'!B35))</f>
        <v/>
      </c>
      <c r="F22" s="20" t="str">
        <f>IF(F21="","",""+F21*IF('Investimento inicial'!B35="",0,'Investimento inicial'!B35))</f>
        <v/>
      </c>
      <c r="G22" s="20" t="str">
        <f>IF(G21="","",""+G21*IF('Investimento inicial'!B35="",0,'Investimento inicial'!B35))</f>
        <v/>
      </c>
    </row>
    <row r="23" spans="1:7">
      <c r="A23" s="1" t="s">
        <v>111</v>
      </c>
      <c r="B23" s="20"/>
      <c r="C23" s="20">
        <f>IF(OR(C21="",C21=0),0,MIN('Investimento inicial'!B37,C21+C22))</f>
        <v>0</v>
      </c>
      <c r="D23" s="20">
        <f>IF(OR(D21="",D21=0),0,MIN('Investimento inicial'!B37,D21+D22))</f>
        <v>0</v>
      </c>
      <c r="E23" s="20">
        <f>IF(OR(E21="",E21=0),0,MIN('Investimento inicial'!B37,E21+E22))</f>
        <v>0</v>
      </c>
      <c r="F23" s="20">
        <f>IF(OR(F21="",F21=0),0,MIN('Investimento inicial'!B37,F21+F22))</f>
        <v>0</v>
      </c>
      <c r="G23" s="20">
        <f>IF(OR(G21="",G21=0),0,MIN('Investimento inicial'!B37,G21+G22))</f>
        <v>0</v>
      </c>
    </row>
    <row r="24" spans="1:7">
      <c r="A24" s="1" t="s">
        <v>112</v>
      </c>
      <c r="B24" s="20"/>
      <c r="C24" s="20" t="e">
        <f>IF(C23="","",MAX(0,C23-C22))</f>
        <v>#VALUE!</v>
      </c>
      <c r="D24" s="20" t="e">
        <f>IF(D23="","",MAX(0,D23-D22))</f>
        <v>#VALUE!</v>
      </c>
      <c r="E24" s="20" t="e">
        <f>IF(E23="","",MAX(0,E23-E22))</f>
        <v>#VALUE!</v>
      </c>
      <c r="F24" s="20" t="e">
        <f>IF(F23="","",MAX(0,F23-F22))</f>
        <v>#VALUE!</v>
      </c>
      <c r="G24" s="20" t="e">
        <f>IF(G23="","",MAX(0,G23-G22))</f>
        <v>#VALUE!</v>
      </c>
    </row>
    <row r="25" spans="1:7">
      <c r="A25" s="1" t="s">
        <v>113</v>
      </c>
      <c r="B25" s="20"/>
      <c r="C25" s="20" t="str">
        <f>IF(C21="","",MAX(0,C21-C24))</f>
        <v/>
      </c>
      <c r="D25" s="20" t="str">
        <f>IF(D21="","",MAX(0,D21-D24))</f>
        <v/>
      </c>
      <c r="E25" s="20" t="str">
        <f>IF(E21="","",MAX(0,E21-E24))</f>
        <v/>
      </c>
      <c r="F25" s="20" t="str">
        <f>IF(F21="","",MAX(0,F21-F24))</f>
        <v/>
      </c>
      <c r="G25" s="20" t="str">
        <f>IF(G21="","",MAX(0,G21-G24))</f>
        <v/>
      </c>
    </row>
    <row r="26" spans="1:7">
      <c r="A26" s="1" t="s">
        <v>114</v>
      </c>
      <c r="B26" s="20"/>
      <c r="C26" s="16"/>
      <c r="D26" s="16"/>
      <c r="E26" s="16"/>
      <c r="F26" s="16"/>
      <c r="G26" s="16"/>
    </row>
    <row r="27" spans="1:7">
      <c r="A27" s="1" t="s">
        <v>115</v>
      </c>
      <c r="B27" s="20"/>
      <c r="C27" s="16"/>
      <c r="D27" s="16"/>
      <c r="E27" s="16"/>
      <c r="F27" s="16"/>
      <c r="G27" s="16"/>
    </row>
    <row r="28" spans="1:7">
      <c r="A28" s="1" t="s">
        <v>116</v>
      </c>
      <c r="B28" s="20"/>
      <c r="C28" s="20" t="str">
        <f>IF(C17="","",C17-C23-IF(C26="",0,C26)-IF(C27="",0,C27))</f>
        <v/>
      </c>
      <c r="D28" s="20" t="str">
        <f>IF(D17="","",D17-D23-IF(D26="",0,D26)-IF(D27="",0,D27))</f>
        <v/>
      </c>
      <c r="E28" s="20" t="str">
        <f>IF(E17="","",E17-E23-IF(E26="",0,E26)-IF(E27="",0,E27))</f>
        <v/>
      </c>
      <c r="F28" s="20" t="str">
        <f>IF(F17="","",F17-F23-IF(F26="",0,F26)-IF(F27="",0,F27))</f>
        <v/>
      </c>
      <c r="G28" s="20" t="str">
        <f>IF(G17="","",G17-G23-IF(G26="",0,G26)-IF(G27="",0,G27))</f>
        <v/>
      </c>
    </row>
    <row r="29" spans="1:7">
      <c r="A29" s="1" t="s">
        <v>117</v>
      </c>
      <c r="B29" s="20" t="str">
        <f>IF(OR('Investimento inicial'!C18="",'Investimento inicial'!C29=""),"",'Investimento inicial'!C29-'Investimento inicial'!C18)</f>
        <v/>
      </c>
      <c r="C29" s="20" t="str">
        <f>IF(OR(B29="",C28=""),"",B29+C28)</f>
        <v/>
      </c>
      <c r="D29" s="20" t="str">
        <f>IF(OR(C29="",D28=""),"",C29+D28)</f>
        <v/>
      </c>
      <c r="E29" s="20" t="str">
        <f>IF(OR(D29="",E28=""),"",D29+E28)</f>
        <v/>
      </c>
      <c r="F29" s="20" t="str">
        <f>IF(OR(E29="",F28=""),"",E29+F28)</f>
        <v/>
      </c>
      <c r="G29" s="20" t="str">
        <f>IF(OR(F29="",G28=""),"",F29+G28)</f>
        <v/>
      </c>
    </row>
    <row r="30" spans="1:7">
      <c r="A30" s="1" t="s">
        <v>118</v>
      </c>
      <c r="B30" s="20" t="str">
        <f>IF('Investimento inicial'!C21="","",-'Investimento inicial'!C21)</f>
        <v/>
      </c>
      <c r="C30" s="20" t="str">
        <f>IF(OR(B30="",C17=""),"",B30+C17-IF(C26="",0,C26))</f>
        <v/>
      </c>
      <c r="D30" s="20" t="str">
        <f>IF(OR(C30="",D17=""),"",C30+D17-IF(D26="",0,D26))</f>
        <v/>
      </c>
      <c r="E30" s="20" t="str">
        <f>IF(OR(D30="",E17=""),"",D30+E17-IF(E26="",0,E26))</f>
        <v/>
      </c>
      <c r="F30" s="20" t="str">
        <f>IF(OR(E30="",F17=""),"",E30+F17-IF(F26="",0,F26))</f>
        <v/>
      </c>
      <c r="G30" s="20" t="str">
        <f>IF(OR(F30="",G17=""),"",F30+G17-IF(G26="",0,G26))</f>
        <v/>
      </c>
    </row>
    <row r="31" spans="1:7">
      <c r="A31" s="1" t="s">
        <v>119</v>
      </c>
      <c r="B31" s="20"/>
      <c r="C31" s="20" t="str">
        <f>IF(OR(C15="",C16="",C18="",C18&lt;=0),"",(C15+C16)/C18)</f>
        <v/>
      </c>
      <c r="D31" s="20" t="str">
        <f>IF(OR(D15="",D16="",D18="",D18&lt;=0),"",(D15+D16)/D18)</f>
        <v/>
      </c>
      <c r="E31" s="20" t="str">
        <f>IF(OR(E15="",E16="",E18="",E18&lt;=0),"",(E15+E16)/E18)</f>
        <v/>
      </c>
      <c r="F31" s="20" t="str">
        <f>IF(OR(F15="",F16="",F18="",F18&lt;=0),"",(F15+F16)/F18)</f>
        <v/>
      </c>
      <c r="G31" s="20" t="str">
        <f>IF(OR(G15="",G16="",G18="",G18&lt;=0),"",(G15+G16)/G18)</f>
        <v/>
      </c>
    </row>
    <row r="33" spans="1:7">
      <c r="A33" s="32" t="s">
        <v>120</v>
      </c>
      <c r="B33" s="28"/>
      <c r="C33" s="28"/>
      <c r="D33" s="28"/>
      <c r="E33" s="28"/>
      <c r="F33" s="28"/>
      <c r="G33" s="28"/>
    </row>
    <row r="34" spans="1:7">
      <c r="A34" s="28"/>
      <c r="B34" s="28"/>
      <c r="C34" s="28"/>
      <c r="D34" s="28"/>
      <c r="E34" s="28"/>
      <c r="F34" s="28"/>
      <c r="G34" s="28"/>
    </row>
    <row r="35" spans="1:7">
      <c r="A35" s="28"/>
      <c r="B35" s="28"/>
      <c r="C35" s="28"/>
      <c r="D35" s="28"/>
      <c r="E35" s="28"/>
      <c r="F35" s="28"/>
      <c r="G35" s="28"/>
    </row>
  </sheetData>
  <mergeCells count="5">
    <mergeCell ref="A1:G2"/>
    <mergeCell ref="A3:G4"/>
    <mergeCell ref="A6:G6"/>
    <mergeCell ref="A20:G20"/>
    <mergeCell ref="A33:G35"/>
  </mergeCells>
  <dataValidations count="1">
    <dataValidation type="decimal" sqref="C8:G10 C26:G27 C16:G16 C14:G14 C12:G12" xr:uid="{00000000-0002-0000-0200-000000000000}">
      <formula1>0</formula1>
      <formula2>1000000000000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showGridLines="0" workbookViewId="0">
      <selection sqref="A1:H2"/>
    </sheetView>
  </sheetViews>
  <sheetFormatPr defaultRowHeight="14"/>
  <cols>
    <col min="1" max="1" width="43" customWidth="1"/>
    <col min="2" max="3" width="25" customWidth="1"/>
    <col min="4" max="4" width="21" customWidth="1"/>
    <col min="5" max="5" width="4" customWidth="1"/>
    <col min="6" max="8" width="25" customWidth="1"/>
  </cols>
  <sheetData>
    <row r="1" spans="1:8" ht="24" customHeight="1">
      <c r="A1" s="33" t="s">
        <v>121</v>
      </c>
      <c r="B1" s="28"/>
      <c r="C1" s="28"/>
      <c r="D1" s="28"/>
      <c r="E1" s="28"/>
      <c r="F1" s="28"/>
      <c r="G1" s="28"/>
      <c r="H1" s="28"/>
    </row>
    <row r="2" spans="1:8" ht="24" customHeight="1">
      <c r="A2" s="28"/>
      <c r="B2" s="28"/>
      <c r="C2" s="28"/>
      <c r="D2" s="28"/>
      <c r="E2" s="28"/>
      <c r="F2" s="28"/>
      <c r="G2" s="28"/>
      <c r="H2" s="28"/>
    </row>
    <row r="3" spans="1:8">
      <c r="A3" s="35" t="s">
        <v>122</v>
      </c>
      <c r="B3" s="28"/>
      <c r="C3" s="28"/>
      <c r="D3" s="28"/>
      <c r="E3" s="28"/>
      <c r="F3" s="28"/>
      <c r="G3" s="28"/>
      <c r="H3" s="28"/>
    </row>
    <row r="4" spans="1:8">
      <c r="A4" s="28"/>
      <c r="B4" s="28"/>
      <c r="C4" s="28"/>
      <c r="D4" s="28"/>
      <c r="E4" s="28"/>
      <c r="F4" s="28"/>
      <c r="G4" s="28"/>
      <c r="H4" s="28"/>
    </row>
    <row r="6" spans="1:8" ht="22" customHeight="1">
      <c r="A6" s="30" t="s">
        <v>123</v>
      </c>
      <c r="B6" s="28"/>
      <c r="C6" s="28"/>
      <c r="D6" s="28"/>
      <c r="E6" s="28"/>
      <c r="F6" s="28"/>
      <c r="G6" s="28"/>
      <c r="H6" s="28"/>
    </row>
    <row r="7" spans="1:8">
      <c r="A7" s="7" t="s">
        <v>91</v>
      </c>
      <c r="B7" s="7" t="s">
        <v>14</v>
      </c>
      <c r="D7" s="32" t="s">
        <v>124</v>
      </c>
      <c r="E7" s="28"/>
      <c r="F7" s="28"/>
      <c r="G7" s="28"/>
      <c r="H7" s="28"/>
    </row>
    <row r="8" spans="1:8">
      <c r="A8" s="8" t="s">
        <v>125</v>
      </c>
      <c r="B8" s="4" t="str">
        <f>IF('Investimento inicial'!B7="","",'Investimento inicial'!B7)</f>
        <v/>
      </c>
      <c r="D8" s="28"/>
      <c r="E8" s="28"/>
      <c r="F8" s="28"/>
      <c r="G8" s="28"/>
      <c r="H8" s="28"/>
    </row>
    <row r="9" spans="1:8">
      <c r="A9" s="8" t="s">
        <v>67</v>
      </c>
      <c r="B9" s="20" t="str">
        <f>IF('Investimento inicial'!C21="","",'Investimento inicial'!C21)</f>
        <v/>
      </c>
      <c r="D9" s="28"/>
      <c r="E9" s="28"/>
      <c r="F9" s="28"/>
      <c r="G9" s="28"/>
      <c r="H9" s="28"/>
    </row>
    <row r="10" spans="1:8">
      <c r="A10" s="8" t="s">
        <v>126</v>
      </c>
      <c r="B10" s="20" t="str">
        <f>IF('Investimento inicial'!C29="","",'Investimento inicial'!C29)</f>
        <v/>
      </c>
      <c r="D10" s="28"/>
      <c r="E10" s="28"/>
      <c r="F10" s="28"/>
      <c r="G10" s="28"/>
      <c r="H10" s="28"/>
    </row>
    <row r="11" spans="1:8">
      <c r="A11" s="8" t="s">
        <v>77</v>
      </c>
      <c r="B11" s="20" t="str">
        <f>IF('Investimento inicial'!C30="","",'Investimento inicial'!C30)</f>
        <v/>
      </c>
      <c r="D11" s="28"/>
      <c r="E11" s="28"/>
      <c r="F11" s="28"/>
      <c r="G11" s="28"/>
      <c r="H11" s="28"/>
    </row>
    <row r="12" spans="1:8">
      <c r="A12" s="8" t="s">
        <v>127</v>
      </c>
      <c r="B12" s="20" t="str">
        <f>IF(Projeção!C11="","",Projeção!C11)</f>
        <v/>
      </c>
      <c r="D12" s="28"/>
      <c r="E12" s="28"/>
      <c r="F12" s="28"/>
      <c r="G12" s="28"/>
      <c r="H12" s="28"/>
    </row>
    <row r="13" spans="1:8">
      <c r="A13" s="8" t="s">
        <v>128</v>
      </c>
      <c r="B13" s="20" t="str">
        <f>IF(Projeção!C17="","",Projeção!C17)</f>
        <v/>
      </c>
      <c r="D13" s="28"/>
      <c r="E13" s="28"/>
      <c r="F13" s="28"/>
      <c r="G13" s="28"/>
      <c r="H13" s="28"/>
    </row>
    <row r="14" spans="1:8">
      <c r="A14" s="8" t="s">
        <v>129</v>
      </c>
      <c r="B14" s="20" t="str">
        <f>IF(Projeção!C31="","",Projeção!C31)</f>
        <v/>
      </c>
      <c r="D14" s="28"/>
      <c r="E14" s="28"/>
      <c r="F14" s="28"/>
      <c r="G14" s="28"/>
      <c r="H14" s="28"/>
    </row>
    <row r="15" spans="1:8">
      <c r="A15" s="8" t="s">
        <v>130</v>
      </c>
      <c r="B15" s="20" t="str">
        <f>IF(COUNT(Projeção!B29:G29)=0,"",MIN(Projeção!B29:G29))</f>
        <v/>
      </c>
      <c r="D15" s="28"/>
      <c r="E15" s="28"/>
      <c r="F15" s="28"/>
      <c r="G15" s="28"/>
      <c r="H15" s="28"/>
    </row>
    <row r="16" spans="1:8">
      <c r="A16" s="8" t="s">
        <v>131</v>
      </c>
      <c r="B16" s="4" t="str">
        <f>IF(B8="","",IF(B11&gt;0,"NECESSITA FINANCIAMENTO",IF(COUNT(Projeção!C28:G28)=0,"PREENCHER PROJEÇÃO",IF(B15&lt;0,"REVER LIQUIDEZ",IF(Projeção!G30&lt;0,"NÃO RECUPERA O INVESTIMENTO NO PERÍODO","VIÁVEL NAS CONDIÇÕES INDICADAS")))))</f>
        <v/>
      </c>
      <c r="D16" s="28"/>
      <c r="E16" s="28"/>
      <c r="F16" s="28"/>
      <c r="G16" s="28"/>
      <c r="H16" s="28"/>
    </row>
    <row r="18" spans="1:8" ht="22" customHeight="1">
      <c r="A18" s="30" t="s">
        <v>132</v>
      </c>
      <c r="B18" s="28"/>
      <c r="C18" s="28"/>
      <c r="D18" s="28"/>
      <c r="E18" s="28"/>
      <c r="F18" s="28"/>
      <c r="G18" s="28"/>
      <c r="H18" s="28"/>
    </row>
    <row r="19" spans="1:8">
      <c r="A19" s="7" t="s">
        <v>91</v>
      </c>
      <c r="B19" s="7" t="s">
        <v>14</v>
      </c>
      <c r="D19" s="32" t="s">
        <v>133</v>
      </c>
      <c r="E19" s="28"/>
      <c r="F19" s="28"/>
      <c r="G19" s="28"/>
      <c r="H19" s="28"/>
    </row>
    <row r="20" spans="1:8">
      <c r="A20" s="8" t="s">
        <v>84</v>
      </c>
      <c r="B20" s="20" t="str">
        <f>IF('Investimento inicial'!B37="","",'Investimento inicial'!B37)</f>
        <v/>
      </c>
      <c r="D20" s="28"/>
      <c r="E20" s="28"/>
      <c r="F20" s="28"/>
      <c r="G20" s="28"/>
      <c r="H20" s="28"/>
    </row>
    <row r="21" spans="1:8">
      <c r="A21" s="8" t="s">
        <v>134</v>
      </c>
      <c r="B21" s="25" t="str">
        <f>IF(OR(Projeção!C17="",Projeção!C23=0),"",Projeção!C17/Projeção!C23)</f>
        <v/>
      </c>
      <c r="D21" s="28"/>
      <c r="E21" s="28"/>
      <c r="F21" s="28"/>
      <c r="G21" s="28"/>
      <c r="H21" s="28"/>
    </row>
    <row r="22" spans="1:8">
      <c r="A22" s="8" t="s">
        <v>135</v>
      </c>
      <c r="B22" s="20" t="str">
        <f>IF(Projeção!G25="","",Projeção!G25)</f>
        <v/>
      </c>
      <c r="D22" s="28"/>
      <c r="E22" s="28"/>
      <c r="F22" s="28"/>
      <c r="G22" s="28"/>
      <c r="H22" s="28"/>
    </row>
    <row r="23" spans="1:8">
      <c r="A23" s="8" t="s">
        <v>136</v>
      </c>
      <c r="B23" s="4" t="str">
        <f>IF(COUNT(Projeção!C30:G30)=0,"",IF(Projeção!C30&gt;=0,"Ano 1",IF(Projeção!D30&gt;=0,"Ano 2",IF(Projeção!E30&gt;=0,"Ano 3",IF(Projeção!F30&gt;=0,"Ano 4",IF(Projeção!G30&gt;=0,"Ano 5","Não recuperado no período"))))))</f>
        <v/>
      </c>
      <c r="D23" s="28"/>
      <c r="E23" s="28"/>
      <c r="F23" s="28"/>
      <c r="G23" s="28"/>
      <c r="H23" s="28"/>
    </row>
    <row r="25" spans="1:8" ht="22" customHeight="1">
      <c r="A25" s="30" t="s">
        <v>137</v>
      </c>
      <c r="B25" s="28"/>
      <c r="C25" s="28"/>
      <c r="D25" s="28"/>
      <c r="E25" s="28"/>
      <c r="F25" s="28"/>
      <c r="G25" s="28"/>
      <c r="H25" s="28"/>
    </row>
    <row r="26" spans="1:8">
      <c r="A26" s="7" t="s">
        <v>91</v>
      </c>
      <c r="B26" s="7" t="s">
        <v>138</v>
      </c>
      <c r="C26" s="7" t="s">
        <v>139</v>
      </c>
      <c r="D26" s="7" t="s">
        <v>140</v>
      </c>
      <c r="F26" s="32" t="s">
        <v>141</v>
      </c>
      <c r="G26" s="28"/>
      <c r="H26" s="28"/>
    </row>
    <row r="27" spans="1:8">
      <c r="A27" s="8" t="s">
        <v>142</v>
      </c>
      <c r="B27" s="20" t="str">
        <f>IF(Projeção!C11="","",Projeção!C11)</f>
        <v/>
      </c>
      <c r="C27" s="20" t="str">
        <f>IF(B27="","",B27*(1-'Investimento inicial'!B38))</f>
        <v/>
      </c>
      <c r="D27" s="20" t="str">
        <f>IF(OR(B27="",C27=""),"",C27-B27)</f>
        <v/>
      </c>
      <c r="F27" s="28"/>
      <c r="G27" s="28"/>
      <c r="H27" s="28"/>
    </row>
    <row r="28" spans="1:8">
      <c r="A28" s="8" t="s">
        <v>143</v>
      </c>
      <c r="B28" s="20" t="str">
        <f>IF(Projeção!C17="","",SUM(Projeção!C13,Projeção!C15,Projeção!C16))</f>
        <v/>
      </c>
      <c r="C28" s="20" t="str">
        <f>IF(B28="","",B28*(1+'Investimento inicial'!B39))</f>
        <v/>
      </c>
      <c r="D28" s="20" t="str">
        <f>IF(OR(B28="",C28=""),"",C28-B28)</f>
        <v/>
      </c>
      <c r="F28" s="28"/>
      <c r="G28" s="28"/>
      <c r="H28" s="28"/>
    </row>
    <row r="29" spans="1:8">
      <c r="A29" s="8" t="s">
        <v>106</v>
      </c>
      <c r="B29" s="20" t="str">
        <f>IF(Projeção!C17="","",Projeção!C17)</f>
        <v/>
      </c>
      <c r="C29" s="20" t="str">
        <f>IF(OR(C27="",C28=""),"",C27-C28)</f>
        <v/>
      </c>
      <c r="D29" s="20" t="str">
        <f>IF(OR(B29="",C29=""),"",C29-B29)</f>
        <v/>
      </c>
      <c r="F29" s="28"/>
      <c r="G29" s="28"/>
      <c r="H29" s="28"/>
    </row>
    <row r="30" spans="1:8">
      <c r="A30" s="8" t="s">
        <v>144</v>
      </c>
      <c r="B30" s="20" t="str">
        <f>IF(Projeção!C28="","",Projeção!C28)</f>
        <v/>
      </c>
      <c r="C30" s="20" t="str">
        <f>IF(C29="","",C29-Projeção!C23-IF(Projeção!C26="",0,Projeção!C26)-IF(Projeção!C27="",0,Projeção!C27))</f>
        <v/>
      </c>
      <c r="D30" s="20" t="str">
        <f>IF(OR(B30="",C30=""),"",C30-B30)</f>
        <v/>
      </c>
      <c r="F30" s="28"/>
      <c r="G30" s="28"/>
      <c r="H30" s="28"/>
    </row>
    <row r="32" spans="1:8" ht="22" customHeight="1">
      <c r="A32" s="30" t="s">
        <v>145</v>
      </c>
      <c r="B32" s="28"/>
      <c r="C32" s="28"/>
      <c r="D32" s="28"/>
      <c r="E32" s="28"/>
      <c r="F32" s="28"/>
      <c r="G32" s="28"/>
      <c r="H32" s="28"/>
    </row>
    <row r="33" spans="1:8">
      <c r="A33" s="7" t="s">
        <v>146</v>
      </c>
      <c r="B33" s="7" t="s">
        <v>14</v>
      </c>
      <c r="C33" s="7" t="s">
        <v>147</v>
      </c>
    </row>
    <row r="34" spans="1:8">
      <c r="A34" s="1" t="s">
        <v>148</v>
      </c>
      <c r="B34" s="4" t="str">
        <f>IF('Investimento inicial'!C41="","PENDENTE",IF('Investimento inicial'!C41="OK","OK","REVER"))</f>
        <v>PENDENTE</v>
      </c>
      <c r="C34" s="1" t="s">
        <v>149</v>
      </c>
    </row>
    <row r="35" spans="1:8">
      <c r="A35" s="1" t="s">
        <v>150</v>
      </c>
      <c r="B35" s="4" t="str">
        <f>IF(COUNT(Projeção!C8:C16)=0,"PENDENTE",IF(Projeção!C17="","REVER","OK"))</f>
        <v>PENDENTE</v>
      </c>
      <c r="C35" s="1" t="s">
        <v>151</v>
      </c>
    </row>
    <row r="36" spans="1:8">
      <c r="A36" s="1" t="s">
        <v>152</v>
      </c>
      <c r="B36" s="4" t="str">
        <f>IF('Investimento inicial'!B34="","OK",IF(Projeção!G25&gt;0.01,"REVER","OK"))</f>
        <v>OK</v>
      </c>
      <c r="C36" s="1" t="s">
        <v>153</v>
      </c>
    </row>
    <row r="37" spans="1:8">
      <c r="A37" s="1" t="s">
        <v>154</v>
      </c>
      <c r="B37" s="4" t="str">
        <f>IF(COUNTIF(B34:B36,"REVER")&gt;0,"REVER",IF(COUNTIF(B34:B36,"PENDENTE")&gt;0,"PENDENTE","OK"))</f>
        <v>PENDENTE</v>
      </c>
      <c r="C37" s="1" t="s">
        <v>155</v>
      </c>
    </row>
    <row r="39" spans="1:8">
      <c r="A39" s="38" t="s">
        <v>156</v>
      </c>
      <c r="B39" s="28"/>
      <c r="C39" s="28"/>
      <c r="D39" s="28"/>
      <c r="E39" s="28"/>
      <c r="F39" s="28"/>
      <c r="G39" s="28"/>
      <c r="H39" s="28"/>
    </row>
    <row r="40" spans="1:8">
      <c r="A40" s="28"/>
      <c r="B40" s="28"/>
      <c r="C40" s="28"/>
      <c r="D40" s="28"/>
      <c r="E40" s="28"/>
      <c r="F40" s="28"/>
      <c r="G40" s="28"/>
      <c r="H40" s="28"/>
    </row>
    <row r="41" spans="1:8">
      <c r="A41" s="28"/>
      <c r="B41" s="28"/>
      <c r="C41" s="28"/>
      <c r="D41" s="28"/>
      <c r="E41" s="28"/>
      <c r="F41" s="28"/>
      <c r="G41" s="28"/>
      <c r="H41" s="28"/>
    </row>
  </sheetData>
  <mergeCells count="10">
    <mergeCell ref="A1:H2"/>
    <mergeCell ref="A3:H4"/>
    <mergeCell ref="A6:H6"/>
    <mergeCell ref="D7:H16"/>
    <mergeCell ref="A18:H18"/>
    <mergeCell ref="D19:H23"/>
    <mergeCell ref="A25:H25"/>
    <mergeCell ref="F26:H30"/>
    <mergeCell ref="A32:H32"/>
    <mergeCell ref="A39:H41"/>
  </mergeCells>
  <conditionalFormatting sqref="B16">
    <cfRule type="expression" dxfId="3" priority="1">
      <formula>$B16="VIÁVEL NAS CONDIÇÕES INDICADAS"</formula>
    </cfRule>
    <cfRule type="expression" dxfId="2" priority="2">
      <formula>AND($B16&lt;&gt;"",$B16&lt;&gt;"VIÁVEL NAS CONDIÇÕES INDICADAS")</formula>
    </cfRule>
  </conditionalFormatting>
  <conditionalFormatting sqref="B34:B37">
    <cfRule type="expression" dxfId="1" priority="3">
      <formula>B34="OK"</formula>
    </cfRule>
    <cfRule type="expression" dxfId="0" priority="4">
      <formula>OR(B34="REVER",B34="PENDENTE")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Como utilizar</vt:lpstr>
      <vt:lpstr>Investimento inicial</vt:lpstr>
      <vt:lpstr>Projeção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Sarmento</dc:creator>
  <cp:lastModifiedBy>Mariana Sarmento</cp:lastModifiedBy>
  <dcterms:created xsi:type="dcterms:W3CDTF">2026-08-01T13:45:03Z</dcterms:created>
  <dcterms:modified xsi:type="dcterms:W3CDTF">2026-08-01T14:19:23Z</dcterms:modified>
</cp:coreProperties>
</file>